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adams\Downloads\"/>
    </mc:Choice>
  </mc:AlternateContent>
  <xr:revisionPtr revIDLastSave="0" documentId="13_ncr:1_{B6252B6A-DCA9-4735-9D02-1889EEB0D85E}" xr6:coauthVersionLast="47" xr6:coauthVersionMax="47" xr10:uidLastSave="{00000000-0000-0000-0000-000000000000}"/>
  <bookViews>
    <workbookView xWindow="-28920" yWindow="-2565" windowWidth="29040" windowHeight="15840" xr2:uid="{00000000-000D-0000-FFFF-FFFF00000000}"/>
  </bookViews>
  <sheets>
    <sheet name="Calculator" sheetId="1" r:id="rId1"/>
    <sheet name="Variables" sheetId="2" state="hidden" r:id="rId2"/>
    <sheet name="RNSalary" sheetId="3" state="hidden" r:id="rId3"/>
  </sheets>
  <definedNames>
    <definedName name="LPN_Salary">RNSalary!$C$3:$C$56</definedName>
    <definedName name="NursingAsst_Salary">RNSalary!$B$3:$B$56</definedName>
    <definedName name="RN_Salary">RNSalary!$D$3:$D$56</definedName>
    <definedName name="State">RNSalary!$A$3:$A$56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1" l="1"/>
  <c r="D57" i="3"/>
  <c r="E57" i="3" s="1"/>
  <c r="E54"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F35" i="1"/>
  <c r="F37" i="1" s="1"/>
  <c r="F31" i="1"/>
  <c r="F32" i="1" s="1"/>
  <c r="F24" i="1"/>
  <c r="F26" i="1" s="1"/>
  <c r="C11" i="1"/>
  <c r="C10" i="1"/>
  <c r="C9" i="1"/>
  <c r="C14" i="1" s="1"/>
  <c r="C15" i="1" s="1"/>
  <c r="F38" i="1" l="1"/>
  <c r="C20" i="1"/>
  <c r="E53" i="3"/>
  <c r="E55" i="3"/>
  <c r="E56" i="3"/>
  <c r="F25" i="1"/>
  <c r="F27" i="1" s="1"/>
  <c r="F28" i="1" l="1"/>
  <c r="F39" i="1" s="1"/>
  <c r="C21" i="1"/>
  <c r="C23" i="1" s="1"/>
  <c r="C25" i="1" l="1"/>
  <c r="F29" i="1"/>
  <c r="F33" i="1"/>
</calcChain>
</file>

<file path=xl/sharedStrings.xml><?xml version="1.0" encoding="utf-8"?>
<sst xmlns="http://schemas.openxmlformats.org/spreadsheetml/2006/main" count="144" uniqueCount="110">
  <si>
    <t>Edit yellow fields</t>
  </si>
  <si>
    <t>Nurse Staffing Costs</t>
  </si>
  <si>
    <t>Total Number of Nurses (Per typical 12 hr shift)</t>
  </si>
  <si>
    <t>Number of RN</t>
  </si>
  <si>
    <t>Number of LPN/LVN</t>
  </si>
  <si>
    <t>Number of Nursing Assistants</t>
  </si>
  <si>
    <t>State</t>
  </si>
  <si>
    <t>California</t>
  </si>
  <si>
    <r>
      <t xml:space="preserve">Avg RN Salary for State </t>
    </r>
    <r>
      <rPr>
        <u/>
        <sz val="10"/>
        <color rgb="FF1155CC"/>
        <rFont val="Arial"/>
      </rPr>
      <t>¹</t>
    </r>
  </si>
  <si>
    <r>
      <t xml:space="preserve">Avg LPN/LVN Salary for State </t>
    </r>
    <r>
      <rPr>
        <u/>
        <sz val="10"/>
        <color rgb="FF1155CC"/>
        <rFont val="Arial"/>
      </rPr>
      <t>¹</t>
    </r>
  </si>
  <si>
    <r>
      <t xml:space="preserve">Avg Nursing Assitant Salary for State </t>
    </r>
    <r>
      <rPr>
        <u/>
        <sz val="10"/>
        <color rgb="FF1155CC"/>
        <rFont val="Arial"/>
      </rPr>
      <t>¹</t>
    </r>
  </si>
  <si>
    <r>
      <t xml:space="preserve">Avg Benefits </t>
    </r>
    <r>
      <rPr>
        <u/>
        <sz val="10"/>
        <color rgb="FF1155CC"/>
        <rFont val="Arial"/>
      </rPr>
      <t>²</t>
    </r>
  </si>
  <si>
    <t>Total Salary + Benefits</t>
  </si>
  <si>
    <t>Total Avg Nursing Cost per Hr w Benefits</t>
  </si>
  <si>
    <t>Cost of Walking and Talking</t>
  </si>
  <si>
    <r>
      <t xml:space="preserve">Avg % time walking </t>
    </r>
    <r>
      <rPr>
        <u/>
        <sz val="10"/>
        <color rgb="FF1155CC"/>
        <rFont val="Arial"/>
      </rPr>
      <t>⁴</t>
    </r>
  </si>
  <si>
    <r>
      <t xml:space="preserve">Avg % time comm w patients </t>
    </r>
    <r>
      <rPr>
        <u/>
        <sz val="10"/>
        <color rgb="FF1155CC"/>
        <rFont val="Arial"/>
      </rPr>
      <t>³</t>
    </r>
  </si>
  <si>
    <t>Cost per hour walking and talking</t>
  </si>
  <si>
    <t>Annual Cost walking and talking</t>
  </si>
  <si>
    <t>Want to help your bottom line? Just answer the one question below.</t>
  </si>
  <si>
    <t>How many number of beds are in my facility?</t>
  </si>
  <si>
    <t>Now look at the adjusted annual costs!</t>
  </si>
  <si>
    <t>Cloud-based smart TV efficiency to comm and walking</t>
  </si>
  <si>
    <t>Avg % time walking after efficiencies</t>
  </si>
  <si>
    <t>Avg % time comm w patients after efficiencies</t>
  </si>
  <si>
    <t>Cost per hour walking and talking after efficiencies</t>
  </si>
  <si>
    <t>Potential efficieny gains per hour</t>
  </si>
  <si>
    <t>Annual cost efficiency gains %</t>
  </si>
  <si>
    <t>MSRP medTAB w GENiO (HW, SW, Installation Exp)</t>
  </si>
  <si>
    <t>Total upfront cost for all beds combined</t>
  </si>
  <si>
    <t>Payback Period Yrs</t>
  </si>
  <si>
    <t>Annual GENiO Subscription per medTAB Device</t>
  </si>
  <si>
    <t>Total Annual Cost for GENiO</t>
  </si>
  <si>
    <t>Typ avg years of life of medTAB</t>
  </si>
  <si>
    <t>Total cost of GENiO during typical average life of hardware</t>
  </si>
  <si>
    <t>Total cost of Hardware (upfront) and Software (annual) during life of device</t>
  </si>
  <si>
    <t>Annual cost savings from cloud-based TV</t>
  </si>
  <si>
    <t xml:space="preserve"> </t>
  </si>
  <si>
    <t>Genio Savings</t>
  </si>
  <si>
    <t>Efficiency gains for walking</t>
  </si>
  <si>
    <t>Efficiency gains for communication</t>
  </si>
  <si>
    <t>Mean Nursing Salary by State</t>
  </si>
  <si>
    <t>Nursing Assistant</t>
  </si>
  <si>
    <t>LPN/LVN</t>
  </si>
  <si>
    <t>RN</t>
  </si>
  <si>
    <t>% of national average RN Salary</t>
  </si>
  <si>
    <t>Nurse Practitioner</t>
  </si>
  <si>
    <t>Nurse Midwife</t>
  </si>
  <si>
    <t>Nurse Anesthetist</t>
  </si>
  <si>
    <t>Nursing Instructor/Teacher, Postsecondary</t>
  </si>
  <si>
    <t>Alabama</t>
  </si>
  <si>
    <t>N/A</t>
  </si>
  <si>
    <t>Alaska</t>
  </si>
  <si>
    <t>Arizona</t>
  </si>
  <si>
    <t>Arkansas</t>
  </si>
  <si>
    <t>Colorado</t>
  </si>
  <si>
    <t>Connecticut</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</si>
  <si>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</si>
  <si>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</si>
  <si>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</si>
  <si>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</si>
  <si>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</si>
  <si>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</si>
  <si>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</si>
  <si>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</si>
  <si>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</si>
  <si>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</si>
  <si>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</si>
  <si>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</si>
  <si>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</si>
  <si>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</si>
  <si>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</si>
  <si>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</si>
  <si>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</si>
  <si>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</si>
  <si>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</si>
  <si>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</si>
  <si>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</si>
  <si>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</si>
  <si>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</si>
  <si>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</si>
  <si>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</si>
  <si>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</si>
  <si>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</si>
  <si>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</si>
  <si>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</si>
  <si>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</si>
  <si>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</si>
  <si>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</si>
  <si>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</si>
  <si>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</si>
  <si>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</si>
  <si>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</si>
  <si>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</si>
  <si>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</si>
  <si>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</si>
  <si>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</si>
  <si>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</si>
  <si>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</si>
  <si>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</si>
  <si>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Washington, D.C</t>
  </si>
  <si>
    <t>West Virginia</t>
  </si>
  <si>
    <t>Wisconsin</t>
  </si>
  <si>
    <t>Wyoming</t>
  </si>
  <si>
    <t>Information on state by state nursing career mean salaries was retrieved from the May 2019 State Occupational Employment and Wage Estimates.</t>
  </si>
  <si>
    <t>https://nursinglicensemap.com/resources/nurse-salary/</t>
  </si>
  <si>
    <t>*Annual Cost walking and talking after GENiO™</t>
  </si>
  <si>
    <t>*Total Cost Savings after lifespan of TV/tablet</t>
  </si>
  <si>
    <t>Learn more about GENiO™</t>
  </si>
  <si>
    <t>*Cost savings estimated based on saving nurses steps in their daily routine during shifts from delivering patient education materials, menus, or setting up televisions for viewing. These figures are estimated at a 33% reduction in the activities listed in the references for footnote 3 and 4, linked in the above cells. Anyone using this spreadsheet can adjust their actual percentage reduction to anything for any reason as strictly a tool to estimate. By default, PDi has estimated 33% in these specific activities based on generic customer feedback and cannot be substantiated with evidence at the time of this publication's release. Actual cost savings will differ for each specific location and is only meant to aid in projection of costs over time. Please speak with a representative from PDi about these cost savings specifically for your facility. www.pdiarm.com/contact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</si>
</sst>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font>
      <sz val="10"/>
      <color rgb="FF000000"/>
      <name val="Arial"/>
      <scheme val="minor"/>
    </font>
    <font>
      <sz val="10"/>
      <color theme="1"/>
      <name val="Arial"/>
      <scheme val="minor"/>
    </font>
    <font>
      <b/>
      <sz val="10"/>
      <color theme="1"/>
      <name val="Arial"/>
      <scheme val="minor"/>
    </font>
    <font>
      <b/>
      <sz val="14"/>
      <color theme="1"/>
      <name val="Arial"/>
      <scheme val="minor"/>
    </font>
    <font>
      <u/>
      <sz val="10"/>
      <color rgb="FF0000FF"/>
      <name val="Arial"/>
    </font>
    <font>
      <b/>
      <sz val="10"/>
      <color rgb="FFFF0000"/>
      <name val="Arial"/>
      <scheme val="minor"/>
    </font>
    <font>
      <b/>
      <sz val="10"/>
      <color rgb="FF38761D"/>
      <name val="Arial"/>
      <scheme val="minor"/>
    </font>
    <font>
      <sz val="10"/>
      <color theme="1"/>
      <name val="Arial"/>
      <scheme val="minor"/>
    </font>
    <font>
      <sz val="8"/>
      <color theme="1"/>
      <name val="Arial"/>
      <scheme val="minor"/>
    </font>
    <font>
      <u/>
      <sz val="10"/>
      <color rgb="FF1155CC"/>
      <name val="Arial"/>
      <scheme val="minor"/>
    </font>
    <font>
      <u/>
      <sz val="10"/>
      <color rgb="FF1155CC"/>
      <name val="Arial"/>
      <scheme val="minor"/>
    </font>
    <font>
      <sz val="23"/>
      <color rgb="FF000000"/>
      <name val="&quot;Open Sans&quot;"/>
    </font>
    <font>
      <b/>
      <sz val="11"/>
      <color rgb="FF3A3A3A"/>
      <name val="&quot;Open Sans&quot;"/>
    </font>
    <font>
      <sz val="11"/>
      <color rgb="FF3A3A3A"/>
      <name val="&quot;Open Sans&quot;"/>
    </font>
    <font>
      <b/>
      <i/>
      <sz val="13"/>
      <color rgb="FF1E73BE"/>
      <name val="&quot;Open Sans&quot;"/>
    </font>
    <font>
      <b/>
      <sz val="13"/>
      <color theme="1"/>
      <name val="&quot;Open Sans&quot;"/>
    </font>
    <font>
      <b/>
      <i/>
      <u/>
      <sz val="13"/>
      <color rgb="FF1E73BE"/>
      <name val="&quot;Open Sans&quot;"/>
    </font>
    <font>
      <u/>
      <sz val="10"/>
      <color rgb="FF0000FF"/>
      <name val="Arial"/>
    </font>
    <font>
      <u/>
      <sz val="10"/>
      <color rgb="FF1155CC"/>
      <name val="Arial"/>
    </font>
    <font>
      <u/>
      <sz val="10"/>
      <color theme="10"/>
      <name val="Arial"/>
      <scheme val="minor"/>
    </font>
  </fonts>
  <fills count="14">
    <fill>
      <patternFill patternType="none"/>
    </fill>
    <fill>
      <patternFill patternType="gray125"/>
    </fill>
    <fill>
      <patternFill patternType="solid">
        <fgColor rgb="FFFFFF00"/>
        <bgColor rgb="FFFFFF00"/>
      </patternFill>
    </fill>
    <fill>
      <patternFill patternType="solid">
        <fgColor rgb="FFFCE5CD"/>
        <bgColor rgb="FFFCE5CD"/>
      </patternFill>
    </fill>
    <fill>
      <patternFill patternType="solid">
        <fgColor theme="0"/>
        <bgColor theme="0"/>
      </patternFill>
    </fill>
    <fill>
      <patternFill patternType="solid">
        <fgColor theme="1"/>
        <bgColor theme="1"/>
      </patternFill>
    </fill>
    <fill>
      <patternFill patternType="solid">
        <fgColor rgb="FFEFEFEF"/>
        <bgColor rgb="FFEFEFEF"/>
      </patternFill>
    </fill>
    <fill>
      <patternFill patternType="solid">
        <fgColor rgb="FFD9D9D9"/>
        <bgColor rgb="FFD9D9D9"/>
      </patternFill>
    </fill>
    <fill>
      <patternFill patternType="solid">
        <fgColor rgb="FFB7B7B7"/>
        <bgColor rgb="FFB7B7B7"/>
      </patternFill>
    </fill>
    <fill>
      <patternFill patternType="solid">
        <fgColor rgb="FF6AA84F"/>
        <bgColor rgb="FF6AA84F"/>
      </patternFill>
    </fill>
    <fill>
      <patternFill patternType="solid">
        <fgColor rgb="FFF4CCCC"/>
        <bgColor rgb="FFF4CCCC"/>
      </patternFill>
    </fill>
    <fill>
      <patternFill patternType="solid">
        <fgColor rgb="FFF9F9F9"/>
        <bgColor rgb="FFF9F9F9"/>
      </patternFill>
    </fill>
    <fill>
      <patternFill patternType="solid">
        <fgColor rgb="FFD9EAD3"/>
        <bgColor rgb="FFD9EAD3"/>
      </patternFill>
    </fill>
    <fill>
      <patternFill patternType="solid">
        <fgColor rgb="FFFFFF00"/>
        <bgColor rgb="FFB7B7B7"/>
      </patternFill>
    </fill>
  </fills>
  <borders count="2">
    <border>
      <left/>
      <right/>
      <top/>
      <bottom/>
      <diagonal/>
    </border>
    <border>
      <left style="thin">
        <color rgb="FF000000"/>
      </left>
      <right style="thin">
        <color rgb="FF000000"/>
      </right>
      <top style="thin">
        <color rgb="FF000000"/>
      </top>
      <bottom style="thin">
        <color rgb="FF540713"/>
      </bottom>
      <diagonal/>
    </border>
  </borders>
  <cellStyleXfs count="2">
    <xf numFmtId="0" fontId="0" fillId="0" borderId="0"/>
    <xf numFmtId="0" fontId="19" fillId="0" borderId="0" applyNumberFormat="0" applyFill="0" applyBorder="0" applyAlignment="0" applyProtection="0"/>
  </cellStyleXfs>
  <cellXfs count="62">
    <xf numFmtId="0" fontId="0" fillId="0" borderId="0" xfId="0" applyFont="1" applyAlignment="1"/>
    <xf numFmtId="0" fontId="1" fillId="0" borderId="0" xfId="0" applyFont="1" applyAlignment="1"/>
    <xf numFmtId="0" fontId="2" fillId="2" borderId="0" xfId="0" applyFont="1" applyFill="1" applyAlignment="1"/>
    <xf numFmtId="0" fontId="1" fillId="3" borderId="0" xfId="0" applyFont="1" applyFill="1" applyAlignment="1">
      <alignment horizontal="right"/>
    </xf>
    <xf numFmtId="0" fontId="1" fillId="0" borderId="0" xfId="0" applyFont="1" applyAlignment="1">
      <alignment horizontal="left"/>
    </xf>
    <xf numFmtId="0" fontId="1" fillId="2" borderId="0" xfId="0" applyFont="1" applyFill="1" applyAlignment="1">
      <alignment horizontal="right"/>
    </xf>
    <xf numFmtId="0" fontId="1" fillId="4" borderId="0" xfId="0" applyFont="1" applyFill="1" applyAlignment="1"/>
    <xf numFmtId="0" fontId="4" fillId="0" borderId="0" xfId="0" applyFont="1" applyAlignment="1"/>
    <xf numFmtId="164" fontId="1" fillId="3" borderId="0" xfId="0" applyNumberFormat="1" applyFont="1" applyFill="1" applyAlignment="1">
      <alignment horizontal="right"/>
    </xf>
    <xf numFmtId="9" fontId="1" fillId="2" borderId="0" xfId="0" applyNumberFormat="1" applyFont="1" applyFill="1" applyAlignment="1">
      <alignment horizontal="right"/>
    </xf>
    <xf numFmtId="0" fontId="1" fillId="0" borderId="0" xfId="0" applyFont="1"/>
    <xf numFmtId="0" fontId="1" fillId="5" borderId="0" xfId="0" applyFont="1" applyFill="1"/>
    <xf numFmtId="0" fontId="1" fillId="5" borderId="0" xfId="0" applyFont="1" applyFill="1"/>
    <xf numFmtId="0" fontId="2" fillId="0" borderId="0" xfId="0" applyFont="1" applyAlignment="1"/>
    <xf numFmtId="164" fontId="2" fillId="3" borderId="0" xfId="0" applyNumberFormat="1" applyFont="1" applyFill="1" applyAlignment="1">
      <alignment horizontal="right"/>
    </xf>
    <xf numFmtId="10" fontId="1" fillId="6" borderId="0" xfId="0" applyNumberFormat="1" applyFont="1" applyFill="1" applyAlignment="1"/>
    <xf numFmtId="0" fontId="1" fillId="0" borderId="0" xfId="0" applyFont="1" applyAlignment="1">
      <alignment horizontal="right"/>
    </xf>
    <xf numFmtId="164" fontId="1" fillId="3" borderId="0" xfId="0" applyNumberFormat="1" applyFont="1" applyFill="1"/>
    <xf numFmtId="164" fontId="5" fillId="0" borderId="0" xfId="0" applyNumberFormat="1" applyFont="1"/>
    <xf numFmtId="3" fontId="1" fillId="2" borderId="0" xfId="0" applyNumberFormat="1" applyFont="1" applyFill="1" applyAlignment="1"/>
    <xf numFmtId="164" fontId="6" fillId="0" borderId="0" xfId="0" applyNumberFormat="1" applyFont="1" applyAlignment="1"/>
    <xf numFmtId="0" fontId="1" fillId="7" borderId="0" xfId="0" applyFont="1" applyFill="1" applyAlignment="1">
      <alignment horizontal="right"/>
    </xf>
    <xf numFmtId="10" fontId="1" fillId="7" borderId="0" xfId="0" applyNumberFormat="1" applyFont="1" applyFill="1"/>
    <xf numFmtId="164" fontId="1" fillId="7" borderId="0" xfId="0" applyNumberFormat="1" applyFont="1" applyFill="1"/>
    <xf numFmtId="0" fontId="1" fillId="0" borderId="0" xfId="0" applyFont="1" applyAlignment="1">
      <alignment horizontal="right"/>
    </xf>
    <xf numFmtId="0" fontId="1" fillId="7" borderId="0" xfId="0" applyFont="1" applyFill="1"/>
    <xf numFmtId="0" fontId="1" fillId="7" borderId="0" xfId="0" applyFont="1" applyFill="1" applyAlignment="1"/>
    <xf numFmtId="164" fontId="1" fillId="8" borderId="0" xfId="0" applyNumberFormat="1" applyFont="1" applyFill="1"/>
    <xf numFmtId="2" fontId="1" fillId="7" borderId="0" xfId="0" applyNumberFormat="1" applyFont="1" applyFill="1"/>
    <xf numFmtId="0" fontId="7" fillId="7" borderId="0" xfId="0" applyFont="1" applyFill="1" applyAlignment="1"/>
    <xf numFmtId="164" fontId="7" fillId="8" borderId="0" xfId="0" applyNumberFormat="1" applyFont="1" applyFill="1" applyAlignment="1"/>
    <xf numFmtId="164" fontId="7" fillId="7" borderId="0" xfId="0" applyNumberFormat="1" applyFont="1" applyFill="1"/>
    <xf numFmtId="0" fontId="8" fillId="0" borderId="0" xfId="0" applyFont="1" applyAlignment="1"/>
    <xf numFmtId="0" fontId="1" fillId="8" borderId="0" xfId="0" applyFont="1" applyFill="1" applyAlignment="1"/>
    <xf numFmtId="0" fontId="7" fillId="0" borderId="0" xfId="0" applyFont="1" applyAlignment="1"/>
    <xf numFmtId="0" fontId="1" fillId="7" borderId="0" xfId="0" applyFont="1" applyFill="1" applyAlignment="1">
      <alignment horizontal="left"/>
    </xf>
    <xf numFmtId="164" fontId="2" fillId="9" borderId="0" xfId="0" applyNumberFormat="1" applyFont="1" applyFill="1"/>
    <xf numFmtId="0" fontId="9" fillId="0" borderId="0" xfId="0" applyFont="1" applyAlignment="1"/>
    <xf numFmtId="0" fontId="10" fillId="0" borderId="0" xfId="0" applyFont="1" applyAlignment="1">
      <alignment wrapText="1"/>
    </xf>
    <xf numFmtId="0" fontId="8" fillId="0" borderId="0" xfId="0" applyFont="1" applyAlignment="1">
      <alignment horizontal="right"/>
    </xf>
    <xf numFmtId="10" fontId="1" fillId="0" borderId="0" xfId="0" applyNumberFormat="1" applyFont="1"/>
    <xf numFmtId="0" fontId="2" fillId="10" borderId="0" xfId="0" applyFont="1" applyFill="1" applyAlignment="1"/>
    <xf numFmtId="0" fontId="2" fillId="10" borderId="0" xfId="0" applyFont="1" applyFill="1"/>
    <xf numFmtId="0" fontId="1" fillId="0" borderId="0" xfId="0" applyFont="1" applyAlignment="1">
      <alignment wrapText="1"/>
    </xf>
    <xf numFmtId="9" fontId="1" fillId="0" borderId="0" xfId="0" applyNumberFormat="1" applyFont="1" applyAlignment="1"/>
    <xf numFmtId="0" fontId="12" fillId="11" borderId="1" xfId="0" applyFont="1" applyFill="1" applyBorder="1" applyAlignment="1">
      <alignment horizontal="left" wrapText="1"/>
    </xf>
    <xf numFmtId="0" fontId="12" fillId="12" borderId="1" xfId="0" applyFont="1" applyFill="1" applyBorder="1" applyAlignment="1">
      <alignment horizontal="left" wrapText="1"/>
    </xf>
    <xf numFmtId="0" fontId="13" fillId="11" borderId="0" xfId="0" applyFont="1" applyFill="1" applyAlignment="1">
      <alignment horizontal="left" wrapText="1"/>
    </xf>
    <xf numFmtId="164" fontId="13" fillId="11" borderId="0" xfId="0" applyNumberFormat="1" applyFont="1" applyFill="1" applyAlignment="1">
      <alignment horizontal="left" wrapText="1"/>
    </xf>
    <xf numFmtId="164" fontId="13" fillId="12" borderId="0" xfId="0" applyNumberFormat="1" applyFont="1" applyFill="1" applyAlignment="1">
      <alignment horizontal="left" wrapText="1"/>
    </xf>
    <xf numFmtId="10" fontId="13" fillId="12" borderId="0" xfId="0" applyNumberFormat="1" applyFont="1" applyFill="1" applyAlignment="1">
      <alignment horizontal="left" wrapText="1"/>
    </xf>
    <xf numFmtId="0" fontId="14" fillId="0" borderId="0" xfId="0" applyFont="1" applyAlignment="1">
      <alignment wrapText="1"/>
    </xf>
    <xf numFmtId="164" fontId="15" fillId="12" borderId="0" xfId="0" applyNumberFormat="1" applyFont="1" applyFill="1" applyAlignment="1">
      <alignment horizontal="left" wrapText="1"/>
    </xf>
    <xf numFmtId="0" fontId="17" fillId="0" borderId="0" xfId="0" applyFont="1" applyAlignment="1"/>
    <xf numFmtId="0" fontId="19" fillId="0" borderId="0" xfId="1" applyAlignment="1"/>
    <xf numFmtId="10" fontId="1" fillId="13" borderId="0" xfId="0" applyNumberFormat="1" applyFont="1" applyFill="1" applyAlignment="1"/>
    <xf numFmtId="0" fontId="3" fillId="0" borderId="0" xfId="0" applyFont="1" applyAlignment="1"/>
    <xf numFmtId="0" fontId="0" fillId="0" borderId="0" xfId="0" applyFont="1" applyAlignment="1"/>
    <xf numFmtId="0" fontId="5" fillId="0" borderId="0" xfId="0" applyFont="1" applyAlignment="1"/>
    <xf numFmtId="0" fontId="11" fillId="11" borderId="0" xfId="0" applyFont="1" applyFill="1" applyAlignment="1">
      <alignment wrapText="1"/>
    </xf>
    <xf numFmtId="0" fontId="16" fillId="0" borderId="0" xfId="0" applyFont="1" applyAlignment="1">
      <alignment wrapText="1"/>
    </xf>
    <xf numFmtId="0" fontId="8"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Cost of Nurses Walking and Talking</a:t>
            </a:r>
          </a:p>
        </c:rich>
      </c:tx>
      <c:overlay val="0"/>
    </c:title>
    <c:autoTitleDeleted val="0"/>
    <c:plotArea>
      <c:layout/>
      <c:barChart>
        <c:barDir val="col"/>
        <c:grouping val="clustered"/>
        <c:varyColors val="1"/>
        <c:ser>
          <c:idx val="0"/>
          <c:order val="0"/>
          <c:spPr>
            <a:solidFill>
              <a:srgbClr val="EA9999"/>
            </a:solidFill>
            <a:ln cmpd="sng">
              <a:solidFill>
                <a:srgbClr val="000000"/>
              </a:solidFill>
            </a:ln>
          </c:spPr>
          <c:invertIfNegative val="1"/>
          <c:dPt>
            <c:idx val="0"/>
            <c:invertIfNegative val="1"/>
            <c:bubble3D val="0"/>
            <c:extLst>
              <c:ext xmlns:c16="http://schemas.microsoft.com/office/drawing/2014/chart" uri="{C3380CC4-5D6E-409C-BE32-E72D297353CC}">
                <c16:uniqueId val="{00000000-CD85-4F21-B1A2-3F3832281C95}"/>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Calculator!$B$21:$B$23</c15:sqref>
                  </c15:fullRef>
                </c:ext>
              </c:extLst>
              <c:f>(Calculator!$B$21,Calculator!$B$23)</c:f>
              <c:strCache>
                <c:ptCount val="2"/>
                <c:pt idx="0">
                  <c:v>Annual Cost walking and talking</c:v>
                </c:pt>
                <c:pt idx="1">
                  <c:v>*Annual Cost walking and talking after GENiO™</c:v>
                </c:pt>
              </c:strCache>
            </c:strRef>
          </c:cat>
          <c:val>
            <c:numRef>
              <c:extLst>
                <c:ext xmlns:c15="http://schemas.microsoft.com/office/drawing/2012/chart" uri="{02D57815-91ED-43cb-92C2-25804820EDAC}">
                  <c15:fullRef>
                    <c15:sqref>Calculator!$C$21:$C$23</c15:sqref>
                  </c15:fullRef>
                </c:ext>
              </c:extLst>
              <c:f>(Calculator!$C$21,Calculator!$C$23)</c:f>
              <c:numCache>
                <c:formatCode>General</c:formatCode>
                <c:ptCount val="2"/>
                <c:pt idx="0" formatCode="&quot;$&quot;#,##0">
                  <c:v>187374.85800000001</c:v>
                </c:pt>
                <c:pt idx="1" formatCode="&quot;$&quot;#,##0">
                  <c:v>140061.15486000001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5="http://schemas.microsoft.com/office/drawing/2012/chart" uri="{02D57815-91ED-43cb-92C2-25804820EDAC}">
              <c15:categoryFilterExceptions>
                <c15:categoryFilterException>
                  <c15:sqref>Calculator!$C$22</c15:sqref>
                  <c15:spPr xmlns:c15="http://schemas.microsoft.com/office/drawing/2012/chart">
                    <a:solidFill>
                      <a:srgbClr val="93C47D"/>
                    </a:solidFill>
                    <a:ln cmpd="sng">
                      <a:solidFill>
                        <a:srgbClr val="000000"/>
                      </a:solidFill>
                    </a:ln>
                  </c15:spPr>
                  <c15:invertIfNegative val="1"/>
                  <c15:bubble3D val="0"/>
                </c15:categoryFilterException>
              </c15:categoryFilterExceptions>
            </c:ext>
            <c:ext xmlns:c16="http://schemas.microsoft.com/office/drawing/2014/chart" uri="{C3380CC4-5D6E-409C-BE32-E72D297353CC}">
              <c16:uniqueId val="{00000003-CD85-4F21-B1A2-3F3832281C95}"/>
            </c:ext>
          </c:extLst>
        </c:ser>
        <c:dLbls>
          <c:dLblPos val="outEnd"/>
          <c:showLegendKey val="0"/>
          <c:showVal val="1"/>
          <c:showCatName val="0"/>
          <c:showSerName val="0"/>
          <c:showPercent val="0"/>
          <c:showBubbleSize val="0"/>
        </c:dLbls>
        <c:gapWidth val="150"/>
        <c:axId val="1595705285"/>
        <c:axId val="1159416937"/>
      </c:barChart>
      <c:catAx>
        <c:axId val="1595705285"/>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Cost of Walking and Talking</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159416937"/>
        <c:crosses val="autoZero"/>
        <c:auto val="1"/>
        <c:lblAlgn val="ctr"/>
        <c:lblOffset val="100"/>
        <c:noMultiLvlLbl val="1"/>
      </c:catAx>
      <c:valAx>
        <c:axId val="115941693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quot;$&quot;#,##0" sourceLinked="1"/>
        <c:majorTickMark val="none"/>
        <c:minorTickMark val="none"/>
        <c:tickLblPos val="nextTo"/>
        <c:spPr>
          <a:ln/>
        </c:spPr>
        <c:txPr>
          <a:bodyPr/>
          <a:lstStyle/>
          <a:p>
            <a:pPr lvl="0">
              <a:defRPr b="0">
                <a:solidFill>
                  <a:srgbClr val="000000"/>
                </a:solidFill>
                <a:latin typeface="+mn-lt"/>
              </a:defRPr>
            </a:pPr>
            <a:endParaRPr lang="en-US"/>
          </a:p>
        </c:txPr>
        <c:crossAx val="1595705285"/>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110490</xdr:colOff>
      <xdr:row>27</xdr:row>
      <xdr:rowOff>161925</xdr:rowOff>
    </xdr:from>
    <xdr:ext cx="4772025" cy="3352800"/>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123825</xdr:colOff>
      <xdr:row>19</xdr:row>
      <xdr:rowOff>200025</xdr:rowOff>
    </xdr:from>
    <xdr:ext cx="619125" cy="190500"/>
    <xdr:sp macro="" textlink="">
      <xdr:nvSpPr>
        <xdr:cNvPr id="3" name="Shape 3">
          <a:extLst>
            <a:ext uri="{FF2B5EF4-FFF2-40B4-BE49-F238E27FC236}">
              <a16:creationId xmlns:a16="http://schemas.microsoft.com/office/drawing/2014/main" id="{00000000-0008-0000-0000-000003000000}"/>
            </a:ext>
          </a:extLst>
        </xdr:cNvPr>
        <xdr:cNvSpPr/>
      </xdr:nvSpPr>
      <xdr:spPr>
        <a:xfrm>
          <a:off x="2289050" y="711075"/>
          <a:ext cx="779400" cy="156000"/>
        </a:xfrm>
        <a:prstGeom prst="rightArrow">
          <a:avLst>
            <a:gd name="adj1" fmla="val 50000"/>
            <a:gd name="adj2" fmla="val 50000"/>
          </a:avLst>
        </a:prstGeom>
        <a:gradFill>
          <a:gsLst>
            <a:gs pos="0">
              <a:srgbClr val="FF0000"/>
            </a:gs>
            <a:gs pos="100000">
              <a:srgbClr val="00FF00"/>
            </a:gs>
          </a:gsLst>
          <a:lin ang="0" scaled="0"/>
        </a:gra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66675</xdr:colOff>
      <xdr:row>21</xdr:row>
      <xdr:rowOff>190500</xdr:rowOff>
    </xdr:from>
    <xdr:ext cx="714375" cy="219075"/>
    <xdr:sp macro="" textlink="">
      <xdr:nvSpPr>
        <xdr:cNvPr id="4" name="Shape 4">
          <a:extLst>
            <a:ext uri="{FF2B5EF4-FFF2-40B4-BE49-F238E27FC236}">
              <a16:creationId xmlns:a16="http://schemas.microsoft.com/office/drawing/2014/main" id="{00000000-0008-0000-0000-000004000000}"/>
            </a:ext>
          </a:extLst>
        </xdr:cNvPr>
        <xdr:cNvSpPr/>
      </xdr:nvSpPr>
      <xdr:spPr>
        <a:xfrm rot="10800000">
          <a:off x="1967600" y="935100"/>
          <a:ext cx="876600" cy="204600"/>
        </a:xfrm>
        <a:prstGeom prst="rightArrow">
          <a:avLst>
            <a:gd name="adj1" fmla="val 50000"/>
            <a:gd name="adj2" fmla="val 50000"/>
          </a:avLst>
        </a:prstGeom>
        <a:solidFill>
          <a:srgbClr val="00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nursinglicensemap.com/resources/nurse-salary/" TargetMode="External"/><Relationship Id="rId7" Type="http://schemas.openxmlformats.org/officeDocument/2006/relationships/hyperlink" Target="https://www.pdiarm.com/genio" TargetMode="External"/><Relationship Id="rId2" Type="http://schemas.openxmlformats.org/officeDocument/2006/relationships/hyperlink" Target="https://nursinglicensemap.com/resources/nurse-salary/" TargetMode="External"/><Relationship Id="rId1" Type="http://schemas.openxmlformats.org/officeDocument/2006/relationships/hyperlink" Target="https://nursinglicensemap.com/resources/nurse-salary/" TargetMode="External"/><Relationship Id="rId6" Type="http://schemas.openxmlformats.org/officeDocument/2006/relationships/hyperlink" Target="https://www.ncbi.nlm.nih.gov/pmc/articles/PMC6371290/" TargetMode="External"/><Relationship Id="rId5" Type="http://schemas.openxmlformats.org/officeDocument/2006/relationships/hyperlink" Target="https://www.sciencedirect.com/science/article/pii/S2211692321000175" TargetMode="External"/><Relationship Id="rId4" Type="http://schemas.openxmlformats.org/officeDocument/2006/relationships/hyperlink" Target="https://smallbusiness.chron.com/benefits-percentage-wages-14587.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nursinglicensemap.com/resources/nurse-salary/" TargetMode="External"/><Relationship Id="rId1" Type="http://schemas.openxmlformats.org/officeDocument/2006/relationships/hyperlink" Target="https://www.bls.gov/oes/current/oessrcs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50"/>
  <sheetViews>
    <sheetView tabSelected="1" topLeftCell="A18" workbookViewId="0">
      <selection activeCell="E45" sqref="E45:F45"/>
    </sheetView>
  </sheetViews>
  <sheetFormatPr defaultColWidth="12.6640625" defaultRowHeight="15.75" customHeight="1"/>
  <cols>
    <col min="1" max="1" width="2.77734375" customWidth="1"/>
    <col min="2" max="2" width="42.5546875" customWidth="1"/>
    <col min="3" max="3" width="16.77734375" customWidth="1"/>
    <col min="4" max="4" width="11.109375" customWidth="1"/>
    <col min="5" max="5" width="55.77734375" customWidth="1"/>
  </cols>
  <sheetData>
    <row r="1" spans="1:4" ht="13.2">
      <c r="A1" s="1"/>
    </row>
    <row r="2" spans="1:4" ht="13.2">
      <c r="A2" s="1"/>
      <c r="B2" s="1"/>
      <c r="C2" s="2" t="s">
        <v>0</v>
      </c>
    </row>
    <row r="3" spans="1:4" ht="17.399999999999999">
      <c r="A3" s="1"/>
      <c r="B3" s="56" t="s">
        <v>1</v>
      </c>
      <c r="C3" s="57"/>
    </row>
    <row r="4" spans="1:4" ht="13.2">
      <c r="A4" s="1"/>
      <c r="B4" s="1" t="s">
        <v>2</v>
      </c>
      <c r="C4" s="3">
        <f>SUM(C5:C7)</f>
        <v>8</v>
      </c>
    </row>
    <row r="5" spans="1:4" ht="13.2">
      <c r="A5" s="4"/>
      <c r="B5" s="4" t="s">
        <v>3</v>
      </c>
      <c r="C5" s="5">
        <v>4</v>
      </c>
      <c r="D5" s="1"/>
    </row>
    <row r="6" spans="1:4" ht="13.2">
      <c r="A6" s="4"/>
      <c r="B6" s="4" t="s">
        <v>4</v>
      </c>
      <c r="C6" s="5">
        <v>2</v>
      </c>
      <c r="D6" s="1"/>
    </row>
    <row r="7" spans="1:4" ht="13.2">
      <c r="A7" s="4"/>
      <c r="B7" s="4" t="s">
        <v>5</v>
      </c>
      <c r="C7" s="5">
        <v>2</v>
      </c>
      <c r="D7" s="1"/>
    </row>
    <row r="8" spans="1:4" ht="13.2">
      <c r="A8" s="1"/>
      <c r="B8" s="6" t="s">
        <v>6</v>
      </c>
      <c r="C8" s="5" t="s">
        <v>7</v>
      </c>
      <c r="D8" s="1"/>
    </row>
    <row r="9" spans="1:4" ht="13.2">
      <c r="A9" s="1"/>
      <c r="B9" s="7" t="s">
        <v>8</v>
      </c>
      <c r="C9" s="8">
        <f>LOOKUP(C8,State,RN_Salary)</f>
        <v>113240</v>
      </c>
      <c r="D9" s="1"/>
    </row>
    <row r="10" spans="1:4" ht="13.2">
      <c r="A10" s="1"/>
      <c r="B10" s="7" t="s">
        <v>9</v>
      </c>
      <c r="C10" s="8">
        <f>LOOKUP(C8,State,LPN_Salary)</f>
        <v>60240</v>
      </c>
      <c r="D10" s="1"/>
    </row>
    <row r="11" spans="1:4" ht="13.2">
      <c r="A11" s="1"/>
      <c r="B11" s="7" t="s">
        <v>10</v>
      </c>
      <c r="C11" s="8">
        <f>LOOKUP(C8,State,NursingAsst_Salary)</f>
        <v>36630</v>
      </c>
      <c r="D11" s="1"/>
    </row>
    <row r="12" spans="1:4" ht="13.2">
      <c r="A12" s="1"/>
      <c r="B12" s="7" t="s">
        <v>11</v>
      </c>
      <c r="C12" s="9">
        <v>0.32</v>
      </c>
    </row>
    <row r="13" spans="1:4" ht="2.25" customHeight="1">
      <c r="A13" s="10"/>
      <c r="B13" s="11"/>
      <c r="C13" s="12"/>
    </row>
    <row r="14" spans="1:4" ht="13.2">
      <c r="A14" s="1"/>
      <c r="B14" s="13" t="s">
        <v>12</v>
      </c>
      <c r="C14" s="14">
        <f>SUM((C9*C5),(C10*C6),(C11*C7))*(1+C12)</f>
        <v>853644</v>
      </c>
    </row>
    <row r="15" spans="1:4" ht="13.2">
      <c r="A15" s="1"/>
      <c r="B15" s="13" t="s">
        <v>13</v>
      </c>
      <c r="C15" s="14">
        <f>C14/2080</f>
        <v>410.40576923076924</v>
      </c>
    </row>
    <row r="16" spans="1:4" ht="13.2">
      <c r="A16" s="1"/>
      <c r="B16" s="1"/>
    </row>
    <row r="17" spans="1:6" ht="17.399999999999999">
      <c r="A17" s="1"/>
      <c r="B17" s="56" t="s">
        <v>14</v>
      </c>
      <c r="C17" s="57"/>
    </row>
    <row r="18" spans="1:6" ht="13.2">
      <c r="A18" s="1"/>
      <c r="B18" s="7" t="s">
        <v>15</v>
      </c>
      <c r="C18" s="15">
        <v>9.4500000000000001E-2</v>
      </c>
    </row>
    <row r="19" spans="1:6" ht="13.2">
      <c r="A19" s="1"/>
      <c r="B19" s="7" t="s">
        <v>16</v>
      </c>
      <c r="C19" s="15">
        <v>0.125</v>
      </c>
    </row>
    <row r="20" spans="1:6" ht="13.2">
      <c r="A20" s="16"/>
      <c r="B20" s="4" t="s">
        <v>17</v>
      </c>
      <c r="C20" s="17">
        <f>SUM(C18*C15,C19*C15)</f>
        <v>90.084066346153847</v>
      </c>
    </row>
    <row r="21" spans="1:6" ht="13.2">
      <c r="B21" s="13" t="s">
        <v>18</v>
      </c>
      <c r="C21" s="18">
        <f>C20*2080</f>
        <v>187374.85800000001</v>
      </c>
      <c r="E21" s="58" t="s">
        <v>19</v>
      </c>
      <c r="F21" s="57"/>
    </row>
    <row r="22" spans="1:6" ht="13.2">
      <c r="A22" s="1"/>
      <c r="E22" s="2" t="s">
        <v>20</v>
      </c>
      <c r="F22" s="19">
        <v>30</v>
      </c>
    </row>
    <row r="23" spans="1:6" ht="13.2">
      <c r="A23" s="1"/>
      <c r="B23" s="13" t="s">
        <v>106</v>
      </c>
      <c r="C23" s="20">
        <f>(C21-F39)+(F38/F36)</f>
        <v>140061.15486000001</v>
      </c>
      <c r="E23" s="13" t="s">
        <v>21</v>
      </c>
    </row>
    <row r="24" spans="1:6" ht="13.2">
      <c r="A24" s="1"/>
      <c r="E24" s="21" t="s">
        <v>22</v>
      </c>
      <c r="F24" s="55">
        <f>Variables!B2</f>
        <v>0.33</v>
      </c>
    </row>
    <row r="25" spans="1:6" ht="13.2">
      <c r="A25" s="1"/>
      <c r="B25" s="13" t="s">
        <v>107</v>
      </c>
      <c r="C25" s="20">
        <f>(F39*F36)-F38</f>
        <v>331195.9219800001</v>
      </c>
      <c r="E25" s="21" t="s">
        <v>23</v>
      </c>
      <c r="F25" s="22">
        <f>C18-(F24*C18)</f>
        <v>6.3314999999999996E-2</v>
      </c>
    </row>
    <row r="26" spans="1:6" ht="13.2">
      <c r="A26" s="16"/>
      <c r="E26" s="21" t="s">
        <v>24</v>
      </c>
      <c r="F26" s="22">
        <f>C19-(F24*C19)</f>
        <v>8.3749999999999991E-2</v>
      </c>
    </row>
    <row r="27" spans="1:6" ht="13.2">
      <c r="A27" s="16"/>
      <c r="B27" s="54" t="s">
        <v>108</v>
      </c>
      <c r="E27" s="21" t="s">
        <v>25</v>
      </c>
      <c r="F27" s="23">
        <f>(C15*F25)+(F26*C15)</f>
        <v>60.356324451923072</v>
      </c>
    </row>
    <row r="28" spans="1:6" ht="13.2">
      <c r="A28" s="16"/>
      <c r="E28" s="21" t="s">
        <v>26</v>
      </c>
      <c r="F28" s="23">
        <f>C20-F27</f>
        <v>29.727741894230775</v>
      </c>
    </row>
    <row r="29" spans="1:6" ht="13.2">
      <c r="A29" s="16"/>
      <c r="B29" s="24"/>
      <c r="E29" s="21" t="s">
        <v>27</v>
      </c>
      <c r="F29" s="22">
        <f>F39/C14</f>
        <v>7.2435000000000013E-2</v>
      </c>
    </row>
    <row r="30" spans="1:6" ht="13.2">
      <c r="E30" s="25"/>
      <c r="F30" s="25"/>
    </row>
    <row r="31" spans="1:6" ht="13.2">
      <c r="E31" s="26" t="s">
        <v>28</v>
      </c>
      <c r="F31" s="27">
        <f>2800</f>
        <v>2800</v>
      </c>
    </row>
    <row r="32" spans="1:6" ht="13.2">
      <c r="A32" s="1"/>
      <c r="E32" s="26" t="s">
        <v>29</v>
      </c>
      <c r="F32" s="23">
        <f>(F22*F31)</f>
        <v>84000</v>
      </c>
    </row>
    <row r="33" spans="1:6" ht="13.2">
      <c r="A33" s="1"/>
      <c r="E33" s="26" t="s">
        <v>30</v>
      </c>
      <c r="F33" s="28">
        <f>F32/F39</f>
        <v>1.3584824413607</v>
      </c>
    </row>
    <row r="34" spans="1:6" ht="13.2">
      <c r="A34" s="1"/>
      <c r="E34" s="29" t="s">
        <v>31</v>
      </c>
      <c r="F34" s="30">
        <v>84</v>
      </c>
    </row>
    <row r="35" spans="1:6" ht="13.2">
      <c r="A35" s="1"/>
      <c r="E35" s="29" t="s">
        <v>32</v>
      </c>
      <c r="F35" s="31">
        <f>F34*F22</f>
        <v>2520</v>
      </c>
    </row>
    <row r="36" spans="1:6" ht="13.2">
      <c r="A36" s="32"/>
      <c r="E36" s="26" t="s">
        <v>33</v>
      </c>
      <c r="F36" s="33">
        <v>7</v>
      </c>
    </row>
    <row r="37" spans="1:6" ht="13.2">
      <c r="A37" s="34"/>
      <c r="E37" s="26" t="s">
        <v>34</v>
      </c>
      <c r="F37" s="23">
        <f>F35*F36</f>
        <v>17640</v>
      </c>
    </row>
    <row r="38" spans="1:6" ht="13.2">
      <c r="A38" s="1"/>
      <c r="E38" s="26" t="s">
        <v>35</v>
      </c>
      <c r="F38" s="23">
        <f>F32+F37</f>
        <v>101640</v>
      </c>
    </row>
    <row r="39" spans="1:6" ht="13.2">
      <c r="A39" s="34"/>
      <c r="E39" s="35" t="s">
        <v>36</v>
      </c>
      <c r="F39" s="36">
        <f>F28*2080</f>
        <v>61833.703140000012</v>
      </c>
    </row>
    <row r="40" spans="1:6" ht="13.2">
      <c r="A40" s="32"/>
    </row>
    <row r="41" spans="1:6" ht="13.2">
      <c r="A41" s="32"/>
      <c r="B41" s="32"/>
    </row>
    <row r="42" spans="1:6" ht="13.2">
      <c r="A42" s="37"/>
      <c r="B42" s="37"/>
    </row>
    <row r="43" spans="1:6" ht="13.2">
      <c r="A43" s="37"/>
      <c r="B43" s="37"/>
    </row>
    <row r="44" spans="1:6" ht="13.2">
      <c r="A44" s="38"/>
    </row>
    <row r="45" spans="1:6" ht="99" customHeight="1">
      <c r="A45" s="32"/>
      <c r="E45" s="61" t="s">
        <v>109</v>
      </c>
      <c r="F45" s="61"/>
    </row>
    <row r="46" spans="1:6" ht="13.2">
      <c r="A46" s="39"/>
      <c r="C46" s="40"/>
      <c r="E46" s="32" t="s">
        <v>37</v>
      </c>
    </row>
    <row r="47" spans="1:6" ht="13.2">
      <c r="A47" s="39"/>
      <c r="C47" s="40"/>
      <c r="E47" s="32" t="s">
        <v>37</v>
      </c>
    </row>
    <row r="48" spans="1:6" ht="13.2">
      <c r="E48" s="32" t="s">
        <v>37</v>
      </c>
    </row>
    <row r="49" spans="1:1" ht="13.2">
      <c r="A49" s="32"/>
    </row>
    <row r="50" spans="1:1" ht="13.2">
      <c r="A50" s="32"/>
    </row>
  </sheetData>
  <mergeCells count="4">
    <mergeCell ref="B3:C3"/>
    <mergeCell ref="B17:C17"/>
    <mergeCell ref="E21:F21"/>
    <mergeCell ref="E45:F45"/>
  </mergeCells>
  <dataValidations count="1">
    <dataValidation type="list" allowBlank="1" sqref="C8" xr:uid="{00000000-0002-0000-0000-000000000000}">
      <formula1>State</formula1>
    </dataValidation>
  </dataValidations>
  <hyperlinks>
    <hyperlink ref="B9" r:id="rId1" xr:uid="{00000000-0004-0000-0000-000000000000}"/>
    <hyperlink ref="B10" r:id="rId2" xr:uid="{00000000-0004-0000-0000-000001000000}"/>
    <hyperlink ref="B11" r:id="rId3" xr:uid="{00000000-0004-0000-0000-000002000000}"/>
    <hyperlink ref="B12" r:id="rId4" xr:uid="{00000000-0004-0000-0000-000003000000}"/>
    <hyperlink ref="B18" r:id="rId5" xr:uid="{00000000-0004-0000-0000-000004000000}"/>
    <hyperlink ref="B19" r:id="rId6" xr:uid="{00000000-0004-0000-0000-000005000000}"/>
    <hyperlink ref="B27" r:id="rId7" xr:uid="{0DA42373-458A-4DED-9E4D-1B390601A6E1}"/>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3"/>
  <sheetViews>
    <sheetView workbookViewId="0"/>
  </sheetViews>
  <sheetFormatPr defaultColWidth="12.6640625" defaultRowHeight="15.75" customHeight="1"/>
  <cols>
    <col min="1" max="1" width="14.77734375" customWidth="1"/>
  </cols>
  <sheetData>
    <row r="1" spans="1:2">
      <c r="A1" s="41" t="s">
        <v>38</v>
      </c>
      <c r="B1" s="42"/>
    </row>
    <row r="2" spans="1:2">
      <c r="A2" s="43" t="s">
        <v>39</v>
      </c>
      <c r="B2" s="44">
        <v>0.33</v>
      </c>
    </row>
    <row r="3" spans="1:2">
      <c r="A3" s="43" t="s">
        <v>40</v>
      </c>
      <c r="B3" s="44">
        <v>0.33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60"/>
  <sheetViews>
    <sheetView workbookViewId="0">
      <selection sqref="A1:I1"/>
    </sheetView>
  </sheetViews>
  <sheetFormatPr defaultColWidth="12.6640625" defaultRowHeight="15.75" customHeight="1"/>
  <sheetData>
    <row r="1" spans="1:9" ht="15.75" customHeight="1">
      <c r="A1" s="59" t="s">
        <v>41</v>
      </c>
      <c r="B1" s="57"/>
      <c r="C1" s="57"/>
      <c r="D1" s="57"/>
      <c r="E1" s="57"/>
      <c r="F1" s="57"/>
      <c r="G1" s="57"/>
      <c r="H1" s="57"/>
      <c r="I1" s="57"/>
    </row>
    <row r="2" spans="1:9" ht="69">
      <c r="A2" s="45" t="s">
        <v>6</v>
      </c>
      <c r="B2" s="45" t="s">
        <v>42</v>
      </c>
      <c r="C2" s="45" t="s">
        <v>43</v>
      </c>
      <c r="D2" s="46" t="s">
        <v>44</v>
      </c>
      <c r="E2" s="46" t="s">
        <v>45</v>
      </c>
      <c r="F2" s="45" t="s">
        <v>46</v>
      </c>
      <c r="G2" s="45" t="s">
        <v>47</v>
      </c>
      <c r="H2" s="45" t="s">
        <v>48</v>
      </c>
      <c r="I2" s="45" t="s">
        <v>49</v>
      </c>
    </row>
    <row r="3" spans="1:9" ht="13.8">
      <c r="A3" s="47" t="s">
        <v>50</v>
      </c>
      <c r="B3" s="48">
        <v>24590</v>
      </c>
      <c r="C3" s="48">
        <v>39310</v>
      </c>
      <c r="D3" s="49">
        <v>60230</v>
      </c>
      <c r="E3" s="50">
        <f t="shared" ref="E3:E57" si="0">D3/$D$57</f>
        <v>0.82680936522866522</v>
      </c>
      <c r="F3" s="48">
        <v>99570</v>
      </c>
      <c r="G3" s="47" t="s">
        <v>51</v>
      </c>
      <c r="H3" s="48">
        <v>157430</v>
      </c>
      <c r="I3" s="48">
        <v>71020</v>
      </c>
    </row>
    <row r="4" spans="1:9" ht="13.8">
      <c r="A4" s="47" t="s">
        <v>52</v>
      </c>
      <c r="B4" s="48">
        <v>40320</v>
      </c>
      <c r="C4" s="48">
        <v>63850</v>
      </c>
      <c r="D4" s="49">
        <v>90500</v>
      </c>
      <c r="E4" s="50">
        <f t="shared" si="0"/>
        <v>1.2423418155934618</v>
      </c>
      <c r="F4" s="48">
        <v>115890</v>
      </c>
      <c r="G4" s="48">
        <v>85920</v>
      </c>
      <c r="H4" s="47" t="s">
        <v>51</v>
      </c>
      <c r="I4" s="48">
        <v>75940</v>
      </c>
    </row>
    <row r="5" spans="1:9" ht="13.8">
      <c r="A5" s="47" t="s">
        <v>53</v>
      </c>
      <c r="B5" s="48">
        <v>32640</v>
      </c>
      <c r="C5" s="48">
        <v>54290</v>
      </c>
      <c r="D5" s="49">
        <v>78330</v>
      </c>
      <c r="E5" s="50">
        <f t="shared" si="0"/>
        <v>1.0752777283473576</v>
      </c>
      <c r="F5" s="48">
        <v>111480</v>
      </c>
      <c r="G5" s="48">
        <v>117700</v>
      </c>
      <c r="H5" s="48">
        <v>144530</v>
      </c>
      <c r="I5" s="48">
        <v>81110</v>
      </c>
    </row>
    <row r="6" spans="1:9" ht="13.8">
      <c r="A6" s="47" t="s">
        <v>54</v>
      </c>
      <c r="B6" s="48">
        <v>25950</v>
      </c>
      <c r="C6" s="48">
        <v>40760</v>
      </c>
      <c r="D6" s="49">
        <v>61330</v>
      </c>
      <c r="E6" s="50">
        <f t="shared" si="0"/>
        <v>0.84190965249002214</v>
      </c>
      <c r="F6" s="48">
        <v>105840</v>
      </c>
      <c r="G6" s="47" t="s">
        <v>51</v>
      </c>
      <c r="H6" s="48">
        <v>182960</v>
      </c>
      <c r="I6" s="48">
        <v>55170</v>
      </c>
    </row>
    <row r="7" spans="1:9" ht="13.8">
      <c r="A7" s="47" t="s">
        <v>7</v>
      </c>
      <c r="B7" s="48">
        <v>36630</v>
      </c>
      <c r="C7" s="48">
        <v>60240</v>
      </c>
      <c r="D7" s="49">
        <v>113240</v>
      </c>
      <c r="E7" s="50">
        <f t="shared" si="0"/>
        <v>1.5545059358873325</v>
      </c>
      <c r="F7" s="48">
        <v>138660</v>
      </c>
      <c r="G7" s="48">
        <v>154500</v>
      </c>
      <c r="H7" s="48">
        <v>227290</v>
      </c>
      <c r="I7" s="48">
        <v>101930</v>
      </c>
    </row>
    <row r="8" spans="1:9" ht="13.8">
      <c r="A8" s="47" t="s">
        <v>55</v>
      </c>
      <c r="B8" s="48">
        <v>33980</v>
      </c>
      <c r="C8" s="48">
        <v>53180</v>
      </c>
      <c r="D8" s="49">
        <v>76230</v>
      </c>
      <c r="E8" s="50">
        <f t="shared" si="0"/>
        <v>1.0464499072120397</v>
      </c>
      <c r="F8" s="48">
        <v>106760</v>
      </c>
      <c r="G8" s="48">
        <v>102520</v>
      </c>
      <c r="H8" s="48">
        <v>175100</v>
      </c>
      <c r="I8" s="48">
        <v>75530</v>
      </c>
    </row>
    <row r="9" spans="1:9" ht="13.8">
      <c r="A9" s="47" t="s">
        <v>56</v>
      </c>
      <c r="B9" s="48">
        <v>34360</v>
      </c>
      <c r="C9" s="48">
        <v>57380</v>
      </c>
      <c r="D9" s="49">
        <v>83440</v>
      </c>
      <c r="E9" s="50">
        <f t="shared" si="0"/>
        <v>1.1454254264432977</v>
      </c>
      <c r="F9" s="48">
        <v>115140</v>
      </c>
      <c r="G9" s="48">
        <v>112920</v>
      </c>
      <c r="H9" s="48">
        <v>198750</v>
      </c>
      <c r="I9" s="48">
        <v>97350</v>
      </c>
    </row>
    <row r="10" spans="1:9" ht="13.8">
      <c r="A10" s="47" t="s">
        <v>57</v>
      </c>
      <c r="B10" s="48">
        <v>31770</v>
      </c>
      <c r="C10" s="48">
        <v>53520</v>
      </c>
      <c r="D10" s="49">
        <v>74100</v>
      </c>
      <c r="E10" s="50">
        <f t="shared" si="0"/>
        <v>1.0172102600605029</v>
      </c>
      <c r="F10" s="48">
        <v>112430</v>
      </c>
      <c r="G10" s="48">
        <v>95110</v>
      </c>
      <c r="H10" s="47" t="s">
        <v>51</v>
      </c>
      <c r="I10" s="47" t="s">
        <v>51</v>
      </c>
    </row>
    <row r="11" spans="1:9" ht="13.8">
      <c r="A11" s="47" t="s">
        <v>58</v>
      </c>
      <c r="B11" s="48">
        <v>27790</v>
      </c>
      <c r="C11" s="48">
        <v>45580</v>
      </c>
      <c r="D11" s="49">
        <v>67610</v>
      </c>
      <c r="E11" s="50">
        <f t="shared" si="0"/>
        <v>0.92811856521849667</v>
      </c>
      <c r="F11" s="48">
        <v>101510</v>
      </c>
      <c r="G11" s="48">
        <v>84270</v>
      </c>
      <c r="H11" s="48">
        <v>160030</v>
      </c>
      <c r="I11" s="48">
        <v>122050</v>
      </c>
    </row>
    <row r="12" spans="1:9" ht="13.8">
      <c r="A12" s="47" t="s">
        <v>59</v>
      </c>
      <c r="B12" s="48">
        <v>27890</v>
      </c>
      <c r="C12" s="48">
        <v>42570</v>
      </c>
      <c r="D12" s="49">
        <v>69590</v>
      </c>
      <c r="E12" s="50">
        <f t="shared" si="0"/>
        <v>0.95529908228893923</v>
      </c>
      <c r="F12" s="48">
        <v>105670</v>
      </c>
      <c r="G12" s="48">
        <v>98440</v>
      </c>
      <c r="H12" s="48">
        <v>174310</v>
      </c>
      <c r="I12" s="48">
        <v>77270</v>
      </c>
    </row>
    <row r="13" spans="1:9" ht="13.8">
      <c r="A13" s="47" t="s">
        <v>60</v>
      </c>
      <c r="B13" s="48">
        <v>29160</v>
      </c>
      <c r="C13" s="48">
        <v>35740</v>
      </c>
      <c r="D13" s="49">
        <v>58070</v>
      </c>
      <c r="E13" s="50">
        <f t="shared" si="0"/>
        <v>0.79715789206090959</v>
      </c>
      <c r="F13" s="48">
        <v>72970</v>
      </c>
      <c r="G13" s="47" t="s">
        <v>51</v>
      </c>
      <c r="H13" s="47" t="s">
        <v>51</v>
      </c>
      <c r="I13" s="47" t="s">
        <v>51</v>
      </c>
    </row>
    <row r="14" spans="1:9" ht="13.8">
      <c r="A14" s="47" t="s">
        <v>61</v>
      </c>
      <c r="B14" s="48">
        <v>37710</v>
      </c>
      <c r="C14" s="48">
        <v>51010</v>
      </c>
      <c r="D14" s="49">
        <v>104060</v>
      </c>
      <c r="E14" s="50">
        <f t="shared" si="0"/>
        <v>1.4284871749243715</v>
      </c>
      <c r="F14" s="48">
        <v>124000</v>
      </c>
      <c r="G14" s="47" t="s">
        <v>51</v>
      </c>
      <c r="H14" s="48">
        <v>190330</v>
      </c>
      <c r="I14" s="48">
        <v>82800</v>
      </c>
    </row>
    <row r="15" spans="1:9" ht="13.8">
      <c r="A15" s="47" t="s">
        <v>62</v>
      </c>
      <c r="B15" s="48">
        <v>28950</v>
      </c>
      <c r="C15" s="48">
        <v>46430</v>
      </c>
      <c r="D15" s="49">
        <v>69480</v>
      </c>
      <c r="E15" s="50">
        <f t="shared" si="0"/>
        <v>0.95378905356280352</v>
      </c>
      <c r="F15" s="48">
        <v>110860</v>
      </c>
      <c r="G15" s="47" t="s">
        <v>51</v>
      </c>
      <c r="H15" s="48">
        <v>150670</v>
      </c>
      <c r="I15" s="48">
        <v>76690</v>
      </c>
    </row>
    <row r="16" spans="1:9" ht="13.8">
      <c r="A16" s="47" t="s">
        <v>63</v>
      </c>
      <c r="B16" s="48">
        <v>29760</v>
      </c>
      <c r="C16" s="48">
        <v>53290</v>
      </c>
      <c r="D16" s="49">
        <v>73510</v>
      </c>
      <c r="E16" s="50">
        <f t="shared" si="0"/>
        <v>1.0091110150748659</v>
      </c>
      <c r="F16" s="48">
        <v>107860</v>
      </c>
      <c r="G16" s="48">
        <v>104640</v>
      </c>
      <c r="H16" s="48">
        <v>199660</v>
      </c>
      <c r="I16" s="48">
        <v>69770</v>
      </c>
    </row>
    <row r="17" spans="1:9" ht="13.8">
      <c r="A17" s="47" t="s">
        <v>64</v>
      </c>
      <c r="B17" s="48">
        <v>28610</v>
      </c>
      <c r="C17" s="48">
        <v>46050</v>
      </c>
      <c r="D17" s="49">
        <v>66560</v>
      </c>
      <c r="E17" s="50">
        <f t="shared" si="0"/>
        <v>0.91370465465083772</v>
      </c>
      <c r="F17" s="48">
        <v>106380</v>
      </c>
      <c r="G17" s="48">
        <v>112010</v>
      </c>
      <c r="H17" s="48">
        <v>165770</v>
      </c>
      <c r="I17" s="48">
        <v>83880</v>
      </c>
    </row>
    <row r="18" spans="1:9" ht="13.8">
      <c r="A18" s="47" t="s">
        <v>65</v>
      </c>
      <c r="B18" s="48">
        <v>30520</v>
      </c>
      <c r="C18" s="48">
        <v>44220</v>
      </c>
      <c r="D18" s="49">
        <v>60590</v>
      </c>
      <c r="E18" s="50">
        <f t="shared" si="0"/>
        <v>0.83175127742329114</v>
      </c>
      <c r="F18" s="48">
        <v>109910</v>
      </c>
      <c r="G18" s="48">
        <v>104420</v>
      </c>
      <c r="H18" s="48">
        <v>202400</v>
      </c>
      <c r="I18" s="48">
        <v>75690</v>
      </c>
    </row>
    <row r="19" spans="1:9" ht="13.8">
      <c r="A19" s="47" t="s">
        <v>66</v>
      </c>
      <c r="B19" s="48">
        <v>27280</v>
      </c>
      <c r="C19" s="48">
        <v>44260</v>
      </c>
      <c r="D19" s="49">
        <v>62450</v>
      </c>
      <c r="E19" s="50">
        <f t="shared" si="0"/>
        <v>0.85728449042885835</v>
      </c>
      <c r="F19" s="48">
        <v>100550</v>
      </c>
      <c r="G19" s="47" t="s">
        <v>51</v>
      </c>
      <c r="H19" s="48">
        <v>162010</v>
      </c>
      <c r="I19" s="48">
        <v>68090</v>
      </c>
    </row>
    <row r="20" spans="1:9" ht="13.8">
      <c r="A20" s="47" t="s">
        <v>67</v>
      </c>
      <c r="B20" s="48">
        <v>27280</v>
      </c>
      <c r="C20" s="48">
        <v>42740</v>
      </c>
      <c r="D20" s="49">
        <v>63750</v>
      </c>
      <c r="E20" s="50">
        <f t="shared" si="0"/>
        <v>0.87513028446500751</v>
      </c>
      <c r="F20" s="48">
        <v>99560</v>
      </c>
      <c r="G20" s="48">
        <v>105890</v>
      </c>
      <c r="H20" s="48">
        <v>167400</v>
      </c>
      <c r="I20" s="48">
        <v>72240</v>
      </c>
    </row>
    <row r="21" spans="1:9" ht="13.8">
      <c r="A21" s="47" t="s">
        <v>68</v>
      </c>
      <c r="B21" s="48">
        <v>23340</v>
      </c>
      <c r="C21" s="48">
        <v>40300</v>
      </c>
      <c r="D21" s="49">
        <v>65850</v>
      </c>
      <c r="E21" s="50">
        <f t="shared" si="0"/>
        <v>0.90395810560032541</v>
      </c>
      <c r="F21" s="48">
        <v>106240</v>
      </c>
      <c r="G21" s="47" t="s">
        <v>51</v>
      </c>
      <c r="H21" s="48">
        <v>158500</v>
      </c>
      <c r="I21" s="48">
        <v>67080</v>
      </c>
    </row>
    <row r="22" spans="1:9" ht="13.8">
      <c r="A22" s="47" t="s">
        <v>69</v>
      </c>
      <c r="B22" s="48">
        <v>30770</v>
      </c>
      <c r="C22" s="48">
        <v>46930</v>
      </c>
      <c r="D22" s="49">
        <v>69760</v>
      </c>
      <c r="E22" s="50">
        <f t="shared" si="0"/>
        <v>0.95763276304751255</v>
      </c>
      <c r="F22" s="48">
        <v>106960</v>
      </c>
      <c r="G22" s="48">
        <v>115200</v>
      </c>
      <c r="H22" s="48">
        <v>188840</v>
      </c>
      <c r="I22" s="48">
        <v>59220</v>
      </c>
    </row>
    <row r="23" spans="1:9" ht="13.8">
      <c r="A23" s="47" t="s">
        <v>70</v>
      </c>
      <c r="B23" s="48">
        <v>32450</v>
      </c>
      <c r="C23" s="48">
        <v>55020</v>
      </c>
      <c r="D23" s="49">
        <v>77910</v>
      </c>
      <c r="E23" s="50">
        <f t="shared" si="0"/>
        <v>1.069512164120294</v>
      </c>
      <c r="F23" s="48">
        <v>111800</v>
      </c>
      <c r="G23" s="48">
        <v>118240</v>
      </c>
      <c r="H23" s="48">
        <v>186310</v>
      </c>
      <c r="I23" s="48">
        <v>95830</v>
      </c>
    </row>
    <row r="24" spans="1:9" ht="27.6">
      <c r="A24" s="47" t="s">
        <v>71</v>
      </c>
      <c r="B24" s="48">
        <v>35040</v>
      </c>
      <c r="C24" s="48">
        <v>60340</v>
      </c>
      <c r="D24" s="49">
        <v>93160</v>
      </c>
      <c r="E24" s="50">
        <f t="shared" si="0"/>
        <v>1.2788570556981977</v>
      </c>
      <c r="F24" s="48">
        <v>122240</v>
      </c>
      <c r="G24" s="48">
        <v>107150</v>
      </c>
      <c r="H24" s="48">
        <v>201890</v>
      </c>
      <c r="I24" s="48">
        <v>88260</v>
      </c>
    </row>
    <row r="25" spans="1:9" ht="13.8">
      <c r="A25" s="47" t="s">
        <v>72</v>
      </c>
      <c r="B25" s="48">
        <v>31200</v>
      </c>
      <c r="C25" s="48">
        <v>50300</v>
      </c>
      <c r="D25" s="49">
        <v>73200</v>
      </c>
      <c r="E25" s="50">
        <f t="shared" si="0"/>
        <v>1.0048554795739382</v>
      </c>
      <c r="F25" s="48">
        <v>108660</v>
      </c>
      <c r="G25" s="48">
        <v>92790</v>
      </c>
      <c r="H25" s="48">
        <v>194640</v>
      </c>
      <c r="I25" s="48">
        <v>81510</v>
      </c>
    </row>
    <row r="26" spans="1:9" ht="13.8">
      <c r="A26" s="47" t="s">
        <v>73</v>
      </c>
      <c r="B26" s="48">
        <v>35150</v>
      </c>
      <c r="C26" s="48">
        <v>48460</v>
      </c>
      <c r="D26" s="49">
        <v>80130</v>
      </c>
      <c r="E26" s="50">
        <f t="shared" si="0"/>
        <v>1.0999872893204872</v>
      </c>
      <c r="F26" s="48">
        <v>122850</v>
      </c>
      <c r="G26" s="48">
        <v>121980</v>
      </c>
      <c r="H26" s="48">
        <v>192290</v>
      </c>
      <c r="I26" s="48">
        <v>74090</v>
      </c>
    </row>
    <row r="27" spans="1:9" ht="13.8">
      <c r="A27" s="47" t="s">
        <v>74</v>
      </c>
      <c r="B27" s="48">
        <v>23980</v>
      </c>
      <c r="C27" s="48">
        <v>39020</v>
      </c>
      <c r="D27" s="49">
        <v>59750</v>
      </c>
      <c r="E27" s="50">
        <f t="shared" si="0"/>
        <v>0.82022014896916395</v>
      </c>
      <c r="F27" s="48">
        <v>110740</v>
      </c>
      <c r="G27" s="48">
        <v>119640</v>
      </c>
      <c r="H27" s="48">
        <v>177820</v>
      </c>
      <c r="I27" s="48">
        <v>74070</v>
      </c>
    </row>
    <row r="28" spans="1:9" ht="13.8">
      <c r="A28" s="47" t="s">
        <v>75</v>
      </c>
      <c r="B28" s="48">
        <v>26490</v>
      </c>
      <c r="C28" s="48">
        <v>43410</v>
      </c>
      <c r="D28" s="49">
        <v>64160</v>
      </c>
      <c r="E28" s="50">
        <f t="shared" si="0"/>
        <v>0.88075857335333152</v>
      </c>
      <c r="F28" s="48">
        <v>105050</v>
      </c>
      <c r="G28" s="48">
        <v>114140</v>
      </c>
      <c r="H28" s="48">
        <v>161420</v>
      </c>
      <c r="I28" s="48">
        <v>73300</v>
      </c>
    </row>
    <row r="29" spans="1:9" ht="13.8">
      <c r="A29" s="47" t="s">
        <v>76</v>
      </c>
      <c r="B29" s="48">
        <v>30440</v>
      </c>
      <c r="C29" s="48">
        <v>44730</v>
      </c>
      <c r="D29" s="49">
        <v>69340</v>
      </c>
      <c r="E29" s="50">
        <f t="shared" si="0"/>
        <v>0.95186719882044901</v>
      </c>
      <c r="F29" s="48">
        <v>109120</v>
      </c>
      <c r="G29" s="47" t="s">
        <v>51</v>
      </c>
      <c r="H29" s="48">
        <v>239380</v>
      </c>
      <c r="I29" s="48">
        <v>77770</v>
      </c>
    </row>
    <row r="30" spans="1:9" ht="13.8">
      <c r="A30" s="47" t="s">
        <v>77</v>
      </c>
      <c r="B30" s="48">
        <v>29920</v>
      </c>
      <c r="C30" s="48">
        <v>44450</v>
      </c>
      <c r="D30" s="49">
        <v>66640</v>
      </c>
      <c r="E30" s="50">
        <f t="shared" si="0"/>
        <v>0.91480285736075451</v>
      </c>
      <c r="F30" s="48">
        <v>105450</v>
      </c>
      <c r="G30" s="47" t="s">
        <v>51</v>
      </c>
      <c r="H30" s="48">
        <v>179450</v>
      </c>
      <c r="I30" s="48">
        <v>75520</v>
      </c>
    </row>
    <row r="31" spans="1:9" ht="13.8">
      <c r="A31" s="47" t="s">
        <v>78</v>
      </c>
      <c r="B31" s="48">
        <v>34890</v>
      </c>
      <c r="C31" s="48">
        <v>58470</v>
      </c>
      <c r="D31" s="49">
        <v>88380</v>
      </c>
      <c r="E31" s="50">
        <f t="shared" si="0"/>
        <v>1.2132394437806646</v>
      </c>
      <c r="F31" s="48">
        <v>115970</v>
      </c>
      <c r="G31" s="47" t="s">
        <v>51</v>
      </c>
      <c r="H31" s="47" t="s">
        <v>51</v>
      </c>
      <c r="I31" s="48">
        <v>72580</v>
      </c>
    </row>
    <row r="32" spans="1:9" ht="27.6">
      <c r="A32" s="47" t="s">
        <v>79</v>
      </c>
      <c r="B32" s="48">
        <v>33430</v>
      </c>
      <c r="C32" s="48">
        <v>54220</v>
      </c>
      <c r="D32" s="49">
        <v>73880</v>
      </c>
      <c r="E32" s="50">
        <f t="shared" si="0"/>
        <v>1.0141902026082315</v>
      </c>
      <c r="F32" s="48">
        <v>110680</v>
      </c>
      <c r="G32" s="48">
        <v>108050</v>
      </c>
      <c r="H32" s="48">
        <v>196000</v>
      </c>
      <c r="I32" s="48">
        <v>72890</v>
      </c>
    </row>
    <row r="33" spans="1:9" ht="13.8">
      <c r="A33" s="47" t="s">
        <v>80</v>
      </c>
      <c r="B33" s="48">
        <v>31190</v>
      </c>
      <c r="C33" s="48">
        <v>57510</v>
      </c>
      <c r="D33" s="49">
        <v>84280</v>
      </c>
      <c r="E33" s="50">
        <f t="shared" si="0"/>
        <v>1.156956554897425</v>
      </c>
      <c r="F33" s="48">
        <v>123810</v>
      </c>
      <c r="G33" s="48">
        <v>117280</v>
      </c>
      <c r="H33" s="48">
        <v>193900</v>
      </c>
      <c r="I33" s="48">
        <v>87120</v>
      </c>
    </row>
    <row r="34" spans="1:9" ht="13.8">
      <c r="A34" s="47" t="s">
        <v>81</v>
      </c>
      <c r="B34" s="48">
        <v>28850</v>
      </c>
      <c r="C34" s="48">
        <v>48330</v>
      </c>
      <c r="D34" s="49">
        <v>73300</v>
      </c>
      <c r="E34" s="50">
        <f t="shared" si="0"/>
        <v>1.0062282329613341</v>
      </c>
      <c r="F34" s="48">
        <v>111930</v>
      </c>
      <c r="G34" s="48">
        <v>98750</v>
      </c>
      <c r="H34" s="48">
        <v>162320</v>
      </c>
      <c r="I34" s="48">
        <v>67120</v>
      </c>
    </row>
    <row r="35" spans="1:9" ht="13.8">
      <c r="A35" s="47" t="s">
        <v>82</v>
      </c>
      <c r="B35" s="48">
        <v>38810</v>
      </c>
      <c r="C35" s="48">
        <v>49860</v>
      </c>
      <c r="D35" s="49">
        <v>87840</v>
      </c>
      <c r="E35" s="50">
        <f t="shared" si="0"/>
        <v>1.2058265754887256</v>
      </c>
      <c r="F35" s="48">
        <v>122550</v>
      </c>
      <c r="G35" s="48">
        <v>120380</v>
      </c>
      <c r="H35" s="48">
        <v>200350</v>
      </c>
      <c r="I35" s="48">
        <v>97750</v>
      </c>
    </row>
    <row r="36" spans="1:9" ht="27.6">
      <c r="A36" s="47" t="s">
        <v>83</v>
      </c>
      <c r="B36" s="48">
        <v>26540</v>
      </c>
      <c r="C36" s="48">
        <v>45880</v>
      </c>
      <c r="D36" s="49">
        <v>66440</v>
      </c>
      <c r="E36" s="50">
        <f t="shared" si="0"/>
        <v>0.91205735058596238</v>
      </c>
      <c r="F36" s="48">
        <v>105890</v>
      </c>
      <c r="G36" s="48">
        <v>100730</v>
      </c>
      <c r="H36" s="48">
        <v>189060</v>
      </c>
      <c r="I36" s="48">
        <v>70300</v>
      </c>
    </row>
    <row r="37" spans="1:9" ht="27.6">
      <c r="A37" s="47" t="s">
        <v>84</v>
      </c>
      <c r="B37" s="48">
        <v>34320</v>
      </c>
      <c r="C37" s="48">
        <v>46760</v>
      </c>
      <c r="D37" s="49">
        <v>66290</v>
      </c>
      <c r="E37" s="50">
        <f t="shared" si="0"/>
        <v>0.90999822050486823</v>
      </c>
      <c r="F37" s="48">
        <v>110950</v>
      </c>
      <c r="G37" s="47" t="s">
        <v>51</v>
      </c>
      <c r="H37" s="48">
        <v>195010</v>
      </c>
      <c r="I37" s="48">
        <v>72180</v>
      </c>
    </row>
    <row r="38" spans="1:9" ht="13.8">
      <c r="A38" s="47" t="s">
        <v>85</v>
      </c>
      <c r="B38" s="48">
        <v>28690</v>
      </c>
      <c r="C38" s="48">
        <v>45020</v>
      </c>
      <c r="D38" s="49">
        <v>68220</v>
      </c>
      <c r="E38" s="50">
        <f t="shared" si="0"/>
        <v>0.93649236088161281</v>
      </c>
      <c r="F38" s="48">
        <v>103780</v>
      </c>
      <c r="G38" s="48">
        <v>103930</v>
      </c>
      <c r="H38" s="48">
        <v>184380</v>
      </c>
      <c r="I38" s="48">
        <v>79360</v>
      </c>
    </row>
    <row r="39" spans="1:9" ht="13.8">
      <c r="A39" s="47" t="s">
        <v>86</v>
      </c>
      <c r="B39" s="48">
        <v>26030</v>
      </c>
      <c r="C39" s="48">
        <v>42090</v>
      </c>
      <c r="D39" s="49">
        <v>64800</v>
      </c>
      <c r="E39" s="50">
        <f t="shared" si="0"/>
        <v>0.88954419503266646</v>
      </c>
      <c r="F39" s="48">
        <v>113200</v>
      </c>
      <c r="G39" s="47" t="s">
        <v>51</v>
      </c>
      <c r="H39" s="48">
        <v>175090</v>
      </c>
      <c r="I39" s="48">
        <v>58440</v>
      </c>
    </row>
    <row r="40" spans="1:9" ht="13.8">
      <c r="A40" s="47" t="s">
        <v>87</v>
      </c>
      <c r="B40" s="48">
        <v>34780</v>
      </c>
      <c r="C40" s="48">
        <v>54740</v>
      </c>
      <c r="D40" s="49">
        <v>92960</v>
      </c>
      <c r="E40" s="50">
        <f t="shared" si="0"/>
        <v>1.2761115489234056</v>
      </c>
      <c r="F40" s="48">
        <v>113430</v>
      </c>
      <c r="G40" s="48">
        <v>113580</v>
      </c>
      <c r="H40" s="48">
        <v>234750</v>
      </c>
      <c r="I40" s="48">
        <v>83900</v>
      </c>
    </row>
    <row r="41" spans="1:9" ht="27.6">
      <c r="A41" s="47" t="s">
        <v>88</v>
      </c>
      <c r="B41" s="48">
        <v>31590</v>
      </c>
      <c r="C41" s="48">
        <v>49200</v>
      </c>
      <c r="D41" s="49">
        <v>71410</v>
      </c>
      <c r="E41" s="50">
        <f t="shared" si="0"/>
        <v>0.9802831939395481</v>
      </c>
      <c r="F41" s="48">
        <v>101950</v>
      </c>
      <c r="G41" s="48">
        <v>98680</v>
      </c>
      <c r="H41" s="48">
        <v>174240</v>
      </c>
      <c r="I41" s="48">
        <v>81760</v>
      </c>
    </row>
    <row r="42" spans="1:9" ht="13.8">
      <c r="A42" s="47" t="s">
        <v>89</v>
      </c>
      <c r="B42" s="48">
        <v>22540</v>
      </c>
      <c r="C42" s="48">
        <v>23170</v>
      </c>
      <c r="D42" s="49">
        <v>35040</v>
      </c>
      <c r="E42" s="50">
        <f t="shared" si="0"/>
        <v>0.48101278694359001</v>
      </c>
      <c r="F42" s="47" t="s">
        <v>51</v>
      </c>
      <c r="G42" s="47" t="s">
        <v>51</v>
      </c>
      <c r="H42" s="48">
        <v>54690</v>
      </c>
      <c r="I42" s="48">
        <v>35980</v>
      </c>
    </row>
    <row r="43" spans="1:9" ht="27.6">
      <c r="A43" s="47" t="s">
        <v>90</v>
      </c>
      <c r="B43" s="48">
        <v>33020</v>
      </c>
      <c r="C43" s="48">
        <v>59860</v>
      </c>
      <c r="D43" s="49">
        <v>82310</v>
      </c>
      <c r="E43" s="50">
        <f t="shared" si="0"/>
        <v>1.129913313165722</v>
      </c>
      <c r="F43" s="48">
        <v>115310</v>
      </c>
      <c r="G43" s="48">
        <v>108320</v>
      </c>
      <c r="H43" s="47" t="s">
        <v>51</v>
      </c>
      <c r="I43" s="48">
        <v>80220</v>
      </c>
    </row>
    <row r="44" spans="1:9" ht="27.6">
      <c r="A44" s="47" t="s">
        <v>91</v>
      </c>
      <c r="B44" s="48">
        <v>26560</v>
      </c>
      <c r="C44" s="48">
        <v>42190</v>
      </c>
      <c r="D44" s="49">
        <v>64840</v>
      </c>
      <c r="E44" s="50">
        <f t="shared" si="0"/>
        <v>0.89009329638762491</v>
      </c>
      <c r="F44" s="48">
        <v>100680</v>
      </c>
      <c r="G44" s="48">
        <v>99590</v>
      </c>
      <c r="H44" s="48">
        <v>165940</v>
      </c>
      <c r="I44" s="48">
        <v>74020</v>
      </c>
    </row>
    <row r="45" spans="1:9" ht="27.6">
      <c r="A45" s="47" t="s">
        <v>92</v>
      </c>
      <c r="B45" s="48">
        <v>28120</v>
      </c>
      <c r="C45" s="48">
        <v>38760</v>
      </c>
      <c r="D45" s="49">
        <v>59540</v>
      </c>
      <c r="E45" s="50">
        <f t="shared" si="0"/>
        <v>0.81733736685563219</v>
      </c>
      <c r="F45" s="48">
        <v>102230</v>
      </c>
      <c r="G45" s="47" t="s">
        <v>51</v>
      </c>
      <c r="H45" s="48">
        <v>190880</v>
      </c>
      <c r="I45" s="48">
        <v>73160</v>
      </c>
    </row>
    <row r="46" spans="1:9" ht="13.8">
      <c r="A46" s="47" t="s">
        <v>93</v>
      </c>
      <c r="B46" s="48">
        <v>27250</v>
      </c>
      <c r="C46" s="48">
        <v>41270</v>
      </c>
      <c r="D46" s="49">
        <v>62570</v>
      </c>
      <c r="E46" s="50">
        <f t="shared" si="0"/>
        <v>0.85893179449373369</v>
      </c>
      <c r="F46" s="48">
        <v>96510</v>
      </c>
      <c r="G46" s="48">
        <v>90070</v>
      </c>
      <c r="H46" s="48">
        <v>157070</v>
      </c>
      <c r="I46" s="48">
        <v>75260</v>
      </c>
    </row>
    <row r="47" spans="1:9" ht="13.8">
      <c r="A47" s="47" t="s">
        <v>94</v>
      </c>
      <c r="B47" s="48">
        <v>27930</v>
      </c>
      <c r="C47" s="48">
        <v>47370</v>
      </c>
      <c r="D47" s="49">
        <v>74540</v>
      </c>
      <c r="E47" s="50">
        <f t="shared" si="0"/>
        <v>1.0232503749650457</v>
      </c>
      <c r="F47" s="48">
        <v>115440</v>
      </c>
      <c r="G47" s="48">
        <v>92560</v>
      </c>
      <c r="H47" s="48">
        <v>167020</v>
      </c>
      <c r="I47" s="48">
        <v>66190</v>
      </c>
    </row>
    <row r="48" spans="1:9" ht="13.8">
      <c r="A48" s="47" t="s">
        <v>95</v>
      </c>
      <c r="B48" s="48">
        <v>28890</v>
      </c>
      <c r="C48" s="48">
        <v>49660</v>
      </c>
      <c r="D48" s="49">
        <v>67970</v>
      </c>
      <c r="E48" s="50">
        <f t="shared" si="0"/>
        <v>0.93306047741312259</v>
      </c>
      <c r="F48" s="48">
        <v>105240</v>
      </c>
      <c r="G48" s="48">
        <v>104580</v>
      </c>
      <c r="H48" s="48">
        <v>146470</v>
      </c>
      <c r="I48" s="48">
        <v>82790</v>
      </c>
    </row>
    <row r="49" spans="1:9" ht="13.8">
      <c r="A49" s="47" t="s">
        <v>96</v>
      </c>
      <c r="B49" s="48">
        <v>31710</v>
      </c>
      <c r="C49" s="48">
        <v>50210</v>
      </c>
      <c r="D49" s="49">
        <v>70240</v>
      </c>
      <c r="E49" s="50">
        <f t="shared" si="0"/>
        <v>0.96422197930701381</v>
      </c>
      <c r="F49" s="48">
        <v>105840</v>
      </c>
      <c r="G49" s="48">
        <v>94850</v>
      </c>
      <c r="H49" s="47" t="s">
        <v>51</v>
      </c>
      <c r="I49" s="47" t="s">
        <v>51</v>
      </c>
    </row>
    <row r="50" spans="1:9" ht="27.6">
      <c r="A50" s="47" t="s">
        <v>97</v>
      </c>
      <c r="B50" s="48">
        <v>31150</v>
      </c>
      <c r="C50" s="48">
        <v>48420</v>
      </c>
      <c r="D50" s="49">
        <v>68500</v>
      </c>
      <c r="E50" s="50">
        <f t="shared" si="0"/>
        <v>0.94033607036632183</v>
      </c>
      <c r="F50" s="47" t="s">
        <v>51</v>
      </c>
      <c r="G50" s="47" t="s">
        <v>51</v>
      </c>
      <c r="H50" s="47" t="s">
        <v>51</v>
      </c>
      <c r="I50" s="47" t="s">
        <v>51</v>
      </c>
    </row>
    <row r="51" spans="1:9" ht="13.8">
      <c r="A51" s="47" t="s">
        <v>98</v>
      </c>
      <c r="B51" s="48">
        <v>29400</v>
      </c>
      <c r="C51" s="48">
        <v>46070</v>
      </c>
      <c r="D51" s="49">
        <v>71870</v>
      </c>
      <c r="E51" s="50">
        <f t="shared" si="0"/>
        <v>0.98659785952157009</v>
      </c>
      <c r="F51" s="48">
        <v>109110</v>
      </c>
      <c r="G51" s="48">
        <v>94920</v>
      </c>
      <c r="H51" s="48">
        <v>180120</v>
      </c>
      <c r="I51" s="48">
        <v>71640</v>
      </c>
    </row>
    <row r="52" spans="1:9" ht="13.8">
      <c r="A52" s="47" t="s">
        <v>99</v>
      </c>
      <c r="B52" s="48">
        <v>33800</v>
      </c>
      <c r="C52" s="48">
        <v>57940</v>
      </c>
      <c r="D52" s="49">
        <v>86170</v>
      </c>
      <c r="E52" s="50">
        <f t="shared" si="0"/>
        <v>1.1829015939192109</v>
      </c>
      <c r="F52" s="48">
        <v>126920</v>
      </c>
      <c r="G52" s="48">
        <v>107810</v>
      </c>
      <c r="H52" s="48">
        <v>192440</v>
      </c>
      <c r="I52" s="48">
        <v>81980</v>
      </c>
    </row>
    <row r="53" spans="1:9" ht="27.6">
      <c r="A53" s="47" t="s">
        <v>100</v>
      </c>
      <c r="B53" s="48">
        <v>35320</v>
      </c>
      <c r="C53" s="48">
        <v>54220</v>
      </c>
      <c r="D53" s="49">
        <v>94820</v>
      </c>
      <c r="E53" s="50">
        <f t="shared" si="0"/>
        <v>1.3016447619289728</v>
      </c>
      <c r="F53" s="48">
        <v>111950</v>
      </c>
      <c r="G53" s="48">
        <v>95990</v>
      </c>
      <c r="H53" s="47" t="s">
        <v>51</v>
      </c>
      <c r="I53" s="48">
        <v>157560</v>
      </c>
    </row>
    <row r="54" spans="1:9" ht="27.6">
      <c r="A54" s="47" t="s">
        <v>101</v>
      </c>
      <c r="B54" s="48">
        <v>26900</v>
      </c>
      <c r="C54" s="48">
        <v>37500</v>
      </c>
      <c r="D54" s="49">
        <v>63220</v>
      </c>
      <c r="E54" s="50">
        <f t="shared" si="0"/>
        <v>0.86785469151180827</v>
      </c>
      <c r="F54" s="48">
        <v>103170</v>
      </c>
      <c r="G54" s="47" t="s">
        <v>51</v>
      </c>
      <c r="H54" s="48">
        <v>188580</v>
      </c>
      <c r="I54" s="48">
        <v>58590</v>
      </c>
    </row>
    <row r="55" spans="1:9" ht="13.8">
      <c r="A55" s="47" t="s">
        <v>102</v>
      </c>
      <c r="B55" s="48">
        <v>31280</v>
      </c>
      <c r="C55" s="48">
        <v>46550</v>
      </c>
      <c r="D55" s="49">
        <v>72610</v>
      </c>
      <c r="E55" s="50">
        <f t="shared" si="0"/>
        <v>0.9967562345883012</v>
      </c>
      <c r="F55" s="48">
        <v>112130</v>
      </c>
      <c r="G55" s="48">
        <v>115100</v>
      </c>
      <c r="H55" s="48">
        <v>233600</v>
      </c>
      <c r="I55" s="48">
        <v>83690</v>
      </c>
    </row>
    <row r="56" spans="1:9" ht="13.8">
      <c r="A56" s="47" t="s">
        <v>103</v>
      </c>
      <c r="B56" s="48">
        <v>31930</v>
      </c>
      <c r="C56" s="48">
        <v>46980</v>
      </c>
      <c r="D56" s="49">
        <v>68690</v>
      </c>
      <c r="E56" s="50">
        <f t="shared" si="0"/>
        <v>0.94294430180237443</v>
      </c>
      <c r="F56" s="48">
        <v>118110</v>
      </c>
      <c r="G56" s="47" t="s">
        <v>51</v>
      </c>
      <c r="H56" s="48">
        <v>243310</v>
      </c>
      <c r="I56" s="48">
        <v>66880</v>
      </c>
    </row>
    <row r="57" spans="1:9" ht="16.8">
      <c r="A57" s="51"/>
      <c r="B57" s="51"/>
      <c r="C57" s="51"/>
      <c r="D57" s="52">
        <f>AVERAGE(D3:D56)</f>
        <v>72846.296296296292</v>
      </c>
      <c r="E57" s="50">
        <f t="shared" si="0"/>
        <v>1</v>
      </c>
      <c r="F57" s="51"/>
      <c r="G57" s="51"/>
      <c r="H57" s="51"/>
      <c r="I57" s="51"/>
    </row>
    <row r="58" spans="1:9" ht="13.8">
      <c r="A58" s="60" t="s">
        <v>104</v>
      </c>
      <c r="B58" s="57"/>
      <c r="C58" s="57"/>
      <c r="D58" s="57"/>
      <c r="E58" s="57"/>
      <c r="F58" s="57"/>
      <c r="G58" s="57"/>
      <c r="H58" s="57"/>
      <c r="I58" s="57"/>
    </row>
    <row r="60" spans="1:9" ht="13.2">
      <c r="A60" s="53" t="s">
        <v>105</v>
      </c>
    </row>
  </sheetData>
  <mergeCells count="2">
    <mergeCell ref="A1:I1"/>
    <mergeCell ref="A58:I58"/>
  </mergeCells>
  <hyperlinks>
    <hyperlink ref="A58" r:id="rId1" xr:uid="{00000000-0004-0000-0200-000000000000}"/>
    <hyperlink ref="A60"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Calculator</vt:lpstr>
      <vt:lpstr>Variables</vt:lpstr>
      <vt:lpstr>RNSalary</vt:lpstr>
      <vt:lpstr>LPN_Salary</vt:lpstr>
      <vt:lpstr>NursingAsst_Salary</vt:lpstr>
      <vt:lpstr>RN_Salary</vt:lpstr>
      <vt:lpstr>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Jason Adams</cp:lastModifiedBy>
  <dcterms:created xsi:type="dcterms:W3CDTF">2022-08-08T17:51:23Z</dcterms:created>
  <dcterms:modified xsi:type="dcterms:W3CDTF">2022-08-08T18:07:20Z</dcterms:modified>
</cp:coreProperties>
</file>